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<sst xmlns="http://schemas.openxmlformats.org/spreadsheetml/2006/main" count="110" uniqueCount="90">
  <si>
    <t>ÜRÜNLER</t>
  </si>
  <si>
    <t>Üretim Değeri              ( TL )</t>
  </si>
  <si>
    <t>(ha)</t>
  </si>
  <si>
    <t>(Milyon TL)</t>
  </si>
  <si>
    <t>(Bin TL/kg)</t>
  </si>
  <si>
    <t>TAHILLAR:</t>
  </si>
  <si>
    <t xml:space="preserve">  </t>
  </si>
  <si>
    <t>Buğday (Durum)</t>
  </si>
  <si>
    <t>Buğday (Ekmeklik)</t>
  </si>
  <si>
    <t>Çavdar</t>
  </si>
  <si>
    <t>Mısır (Dane) (I-II.Ür.)</t>
  </si>
  <si>
    <t>Yulaf (Dane)</t>
  </si>
  <si>
    <t xml:space="preserve">Yerfıstığı </t>
  </si>
  <si>
    <t>Çeltik</t>
  </si>
  <si>
    <t>TAHILLAR TOPLAMI</t>
  </si>
  <si>
    <t>ENDÜSTRİ  BiTKİLERİ:</t>
  </si>
  <si>
    <t xml:space="preserve"> </t>
  </si>
  <si>
    <t>Ayçiçeği (Çerezlik)</t>
  </si>
  <si>
    <t>Ayçiçeği (Yağlık)</t>
  </si>
  <si>
    <t>Pamuk (Kütlü)</t>
  </si>
  <si>
    <t>Tütün</t>
  </si>
  <si>
    <t>ENDÜSTRİ BiTKİLERİ TOPLAMI</t>
  </si>
  <si>
    <t>BAKLAGİLLER:</t>
  </si>
  <si>
    <t>Bakla (Yemeklik kuru)</t>
  </si>
  <si>
    <t>Bezelye (Kuru)</t>
  </si>
  <si>
    <t>Börülce (Kuru)</t>
  </si>
  <si>
    <t>Fasulye (Kuru)</t>
  </si>
  <si>
    <t>Nohut</t>
  </si>
  <si>
    <t>BAKLAGİLLER TOPLAMI</t>
  </si>
  <si>
    <t>YUMRULU BİTKİLER:</t>
  </si>
  <si>
    <t>Sarımsak (Kuru)</t>
  </si>
  <si>
    <t>Soğan (Kuru)</t>
  </si>
  <si>
    <t>YUMRULU BİTKİLER TOPLAMI</t>
  </si>
  <si>
    <t>AROMATİK BİTKİLER:</t>
  </si>
  <si>
    <t>Anason</t>
  </si>
  <si>
    <t>Kekik</t>
  </si>
  <si>
    <t>AROMATİK BİTKİLER TOPLAMI</t>
  </si>
  <si>
    <t>YEM BİTKİLERİ:</t>
  </si>
  <si>
    <t>Burçak (Kuru ot)</t>
  </si>
  <si>
    <t>Fiğ (Dane)</t>
  </si>
  <si>
    <t>Fiğ (Kuru ot)</t>
  </si>
  <si>
    <t>Fiğ (Yeşil ot)</t>
  </si>
  <si>
    <t>Korunga (Kuru ot)</t>
  </si>
  <si>
    <t>Mısır (Hasıl) (I-II.Ür.)</t>
  </si>
  <si>
    <t>Mısır (Silaj) (I-II.Ür.)</t>
  </si>
  <si>
    <t>Sorgum (Dane)</t>
  </si>
  <si>
    <t>Tritikale (Dane)</t>
  </si>
  <si>
    <t>Tritikale (Ot)</t>
  </si>
  <si>
    <t>Mürdümük</t>
  </si>
  <si>
    <t>Yem Şalgamı</t>
  </si>
  <si>
    <t>Yonca (Kuru ot)</t>
  </si>
  <si>
    <t>Yonca (Yeşil ot)</t>
  </si>
  <si>
    <t>Yulaf (Ot)</t>
  </si>
  <si>
    <t>YEM BİTKİLERİ TOPLAMI</t>
  </si>
  <si>
    <t>TOPLAM EKİLİŞ ALANI</t>
  </si>
  <si>
    <t>TOPLAM ÜRETİM DEĞERİ</t>
  </si>
  <si>
    <t>TOPLAM TARLA ALANI</t>
  </si>
  <si>
    <t>II. ÜRÜN EKİLİŞ ALANI</t>
  </si>
  <si>
    <t>TARLA ÜRÜN GURUPLARININ TOPLAM EKİLİŞ VE ÜRETİM DEĞERİ İÇİNDEKİ PAYLARI (%)</t>
  </si>
  <si>
    <t>ÜRÜN GRUPLARI</t>
  </si>
  <si>
    <t>EKİLİŞ ALANI   (%)</t>
  </si>
  <si>
    <t xml:space="preserve"> ÜRETİM DEĞERİ   (%)</t>
  </si>
  <si>
    <t>TAHILLAR</t>
  </si>
  <si>
    <t>ENDÜSTRİ BİTKİLERİ</t>
  </si>
  <si>
    <t>BAKLAGİLLER</t>
  </si>
  <si>
    <t>YUMRULU BİTKİLER</t>
  </si>
  <si>
    <t>AROMATİK BİTKİLER</t>
  </si>
  <si>
    <t>YEM BİTKİLERİ</t>
  </si>
  <si>
    <t>TOPLAM</t>
  </si>
  <si>
    <t>Tatlı Patates</t>
  </si>
  <si>
    <t>Burçak (Yeşil ot)</t>
  </si>
  <si>
    <t>Burçak (Dane)</t>
  </si>
  <si>
    <t>Hayvan Pancarı</t>
  </si>
  <si>
    <t>Korunga (Yeşil Ot)</t>
  </si>
  <si>
    <t>Sorgum (Ot)</t>
  </si>
  <si>
    <t>-</t>
  </si>
  <si>
    <t>Patates ( I - II.Ürün)</t>
  </si>
  <si>
    <t>Bakla ( Hayvan yemi  )</t>
  </si>
  <si>
    <t>İtalyan Çimi</t>
  </si>
  <si>
    <t>Arpa ( Diğer )</t>
  </si>
  <si>
    <t xml:space="preserve"> Ortalama Satış Fiyatı                           ( Kr/ kg)</t>
  </si>
  <si>
    <t>Kanola</t>
  </si>
  <si>
    <t>Adaçayı</t>
  </si>
  <si>
    <t>Bezelye (Yemlik)</t>
  </si>
  <si>
    <t>Çizelge-6 İZMİR İLİ 2017 YILI TARLA ÜRÜNLERİ EKİLİŞ, VERİM VE ÜRETİM DEĞERLERİ</t>
  </si>
  <si>
    <t>Ekiliş ( da )</t>
  </si>
  <si>
    <t>Verim  (kg/da)</t>
  </si>
  <si>
    <t>Üretim (ton)</t>
  </si>
  <si>
    <t>Arpa (Yeşil Ot)</t>
  </si>
  <si>
    <t>Susam ( I - II.Ürün)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</si>
</sst>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_ ;\-#,##0.0\ "/>
    <numFmt numFmtId="181" formatCode="#,##0_ ;\-#,##0\ "/>
    <numFmt numFmtId="182" formatCode="0.0"/>
  </numFmts>
  <fonts count="48">
    <font>
      <sz val="10"/>
      <name val="Arial"/>
      <family val="0"/>
    </font>
    <font>
      <u val="single"/>
      <sz val="10"/>
      <color indexed="12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7" fontId="6" fillId="0" borderId="0" xfId="40" applyFont="1" applyAlignment="1" applyProtection="1">
      <alignment/>
      <protection locked="0"/>
    </xf>
    <xf numFmtId="177" fontId="7" fillId="0" borderId="0" xfId="40" applyFont="1" applyAlignment="1" applyProtection="1">
      <alignment/>
      <protection locked="0"/>
    </xf>
    <xf numFmtId="177" fontId="8" fillId="0" borderId="0" xfId="40" applyFont="1" applyAlignment="1" applyProtection="1">
      <alignment/>
      <protection locked="0"/>
    </xf>
    <xf numFmtId="177" fontId="8" fillId="0" borderId="10" xfId="40" applyFont="1" applyFill="1" applyBorder="1" applyAlignment="1" applyProtection="1">
      <alignment/>
      <protection locked="0"/>
    </xf>
    <xf numFmtId="177" fontId="9" fillId="0" borderId="11" xfId="40" applyFont="1" applyFill="1" applyBorder="1" applyAlignment="1" applyProtection="1">
      <alignment/>
      <protection locked="0"/>
    </xf>
    <xf numFmtId="177" fontId="9" fillId="0" borderId="12" xfId="4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181" fontId="11" fillId="0" borderId="14" xfId="40" applyNumberFormat="1" applyFont="1" applyFill="1" applyBorder="1" applyAlignment="1" applyProtection="1">
      <alignment horizontal="right"/>
      <protection hidden="1"/>
    </xf>
    <xf numFmtId="180" fontId="11" fillId="0" borderId="14" xfId="40" applyNumberFormat="1" applyFont="1" applyFill="1" applyBorder="1" applyAlignment="1" applyProtection="1">
      <alignment horizontal="right"/>
      <protection hidden="1"/>
    </xf>
    <xf numFmtId="181" fontId="11" fillId="0" borderId="14" xfId="40" applyNumberFormat="1" applyFont="1" applyFill="1" applyBorder="1" applyAlignment="1" applyProtection="1">
      <alignment/>
      <protection hidden="1"/>
    </xf>
    <xf numFmtId="1" fontId="11" fillId="0" borderId="15" xfId="40" applyNumberFormat="1" applyFont="1" applyFill="1" applyBorder="1" applyAlignment="1" applyProtection="1">
      <alignment/>
      <protection hidden="1"/>
    </xf>
    <xf numFmtId="181" fontId="11" fillId="0" borderId="16" xfId="40" applyNumberFormat="1" applyFont="1" applyFill="1" applyBorder="1" applyAlignment="1" applyProtection="1">
      <alignment horizontal="right"/>
      <protection hidden="1"/>
    </xf>
    <xf numFmtId="180" fontId="11" fillId="0" borderId="16" xfId="40" applyNumberFormat="1" applyFont="1" applyFill="1" applyBorder="1" applyAlignment="1" applyProtection="1">
      <alignment horizontal="right"/>
      <protection hidden="1"/>
    </xf>
    <xf numFmtId="181" fontId="11" fillId="0" borderId="16" xfId="40" applyNumberFormat="1" applyFont="1" applyFill="1" applyBorder="1" applyAlignment="1" applyProtection="1">
      <alignment/>
      <protection hidden="1"/>
    </xf>
    <xf numFmtId="1" fontId="11" fillId="0" borderId="17" xfId="40" applyNumberFormat="1" applyFont="1" applyFill="1" applyBorder="1" applyAlignment="1" applyProtection="1">
      <alignment/>
      <protection hidden="1"/>
    </xf>
    <xf numFmtId="181" fontId="11" fillId="0" borderId="18" xfId="40" applyNumberFormat="1" applyFont="1" applyFill="1" applyBorder="1" applyAlignment="1" applyProtection="1">
      <alignment horizontal="right"/>
      <protection hidden="1"/>
    </xf>
    <xf numFmtId="177" fontId="8" fillId="0" borderId="13" xfId="40" applyFont="1" applyFill="1" applyBorder="1" applyAlignment="1" applyProtection="1">
      <alignment horizontal="left" vertical="center"/>
      <protection locked="0"/>
    </xf>
    <xf numFmtId="181" fontId="9" fillId="0" borderId="14" xfId="40" applyNumberFormat="1" applyFont="1" applyFill="1" applyBorder="1" applyAlignment="1" applyProtection="1">
      <alignment/>
      <protection hidden="1"/>
    </xf>
    <xf numFmtId="177" fontId="9" fillId="0" borderId="19" xfId="40" applyFont="1" applyFill="1" applyBorder="1" applyAlignment="1" applyProtection="1">
      <alignment/>
      <protection hidden="1"/>
    </xf>
    <xf numFmtId="177" fontId="9" fillId="0" borderId="18" xfId="40" applyFont="1" applyFill="1" applyBorder="1" applyAlignment="1" applyProtection="1">
      <alignment/>
      <protection hidden="1"/>
    </xf>
    <xf numFmtId="1" fontId="9" fillId="0" borderId="15" xfId="40" applyNumberFormat="1" applyFont="1" applyFill="1" applyBorder="1" applyAlignment="1" applyProtection="1">
      <alignment/>
      <protection hidden="1"/>
    </xf>
    <xf numFmtId="177" fontId="9" fillId="0" borderId="11" xfId="40" applyFont="1" applyFill="1" applyBorder="1" applyAlignment="1" applyProtection="1">
      <alignment/>
      <protection hidden="1"/>
    </xf>
    <xf numFmtId="1" fontId="9" fillId="0" borderId="12" xfId="40" applyNumberFormat="1" applyFont="1" applyFill="1" applyBorder="1" applyAlignment="1" applyProtection="1">
      <alignment/>
      <protection hidden="1"/>
    </xf>
    <xf numFmtId="180" fontId="11" fillId="0" borderId="14" xfId="40" applyNumberFormat="1" applyFont="1" applyFill="1" applyBorder="1" applyAlignment="1" applyProtection="1">
      <alignment/>
      <protection hidden="1"/>
    </xf>
    <xf numFmtId="177" fontId="8" fillId="0" borderId="10" xfId="40" applyFont="1" applyFill="1" applyBorder="1" applyAlignment="1" applyProtection="1">
      <alignment vertical="center"/>
      <protection locked="0"/>
    </xf>
    <xf numFmtId="177" fontId="8" fillId="0" borderId="13" xfId="40" applyFont="1" applyFill="1" applyBorder="1" applyAlignment="1" applyProtection="1">
      <alignment horizontal="left"/>
      <protection locked="0"/>
    </xf>
    <xf numFmtId="177" fontId="8" fillId="0" borderId="13" xfId="4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2" fillId="0" borderId="20" xfId="0" applyNumberFormat="1" applyFont="1" applyFill="1" applyBorder="1" applyAlignment="1" applyProtection="1">
      <alignment/>
      <protection hidden="1"/>
    </xf>
    <xf numFmtId="177" fontId="11" fillId="0" borderId="15" xfId="40" applyFont="1" applyFill="1" applyBorder="1" applyAlignment="1" applyProtection="1">
      <alignment/>
      <protection hidden="1"/>
    </xf>
    <xf numFmtId="177" fontId="8" fillId="0" borderId="13" xfId="40" applyFont="1" applyFill="1" applyBorder="1" applyAlignment="1" applyProtection="1">
      <alignment horizontal="center"/>
      <protection locked="0"/>
    </xf>
    <xf numFmtId="181" fontId="9" fillId="0" borderId="21" xfId="40" applyNumberFormat="1" applyFont="1" applyFill="1" applyBorder="1" applyAlignment="1" applyProtection="1">
      <alignment/>
      <protection hidden="1"/>
    </xf>
    <xf numFmtId="177" fontId="9" fillId="0" borderId="22" xfId="40" applyFont="1" applyFill="1" applyBorder="1" applyAlignment="1" applyProtection="1">
      <alignment/>
      <protection hidden="1"/>
    </xf>
    <xf numFmtId="181" fontId="9" fillId="0" borderId="19" xfId="40" applyNumberFormat="1" applyFont="1" applyFill="1" applyBorder="1" applyAlignment="1" applyProtection="1">
      <alignment/>
      <protection hidden="1"/>
    </xf>
    <xf numFmtId="0" fontId="12" fillId="0" borderId="23" xfId="0" applyFont="1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/>
      <protection hidden="1"/>
    </xf>
    <xf numFmtId="0" fontId="12" fillId="0" borderId="25" xfId="0" applyFont="1" applyFill="1" applyBorder="1" applyAlignment="1" applyProtection="1">
      <alignment/>
      <protection hidden="1"/>
    </xf>
    <xf numFmtId="177" fontId="8" fillId="0" borderId="26" xfId="40" applyFont="1" applyFill="1" applyBorder="1" applyAlignment="1" applyProtection="1">
      <alignment horizontal="center"/>
      <protection locked="0"/>
    </xf>
    <xf numFmtId="181" fontId="9" fillId="0" borderId="27" xfId="40" applyNumberFormat="1" applyFont="1" applyFill="1" applyBorder="1" applyAlignment="1" applyProtection="1">
      <alignment/>
      <protection hidden="1"/>
    </xf>
    <xf numFmtId="0" fontId="12" fillId="0" borderId="28" xfId="0" applyFont="1" applyFill="1" applyBorder="1" applyAlignment="1" applyProtection="1">
      <alignment/>
      <protection hidden="1"/>
    </xf>
    <xf numFmtId="0" fontId="12" fillId="0" borderId="29" xfId="0" applyFont="1" applyFill="1" applyBorder="1" applyAlignment="1" applyProtection="1">
      <alignment/>
      <protection hidden="1"/>
    </xf>
    <xf numFmtId="0" fontId="12" fillId="0" borderId="30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locked="0"/>
    </xf>
    <xf numFmtId="177" fontId="9" fillId="0" borderId="0" xfId="40" applyFont="1" applyAlignment="1" applyProtection="1">
      <alignment/>
      <protection locked="0"/>
    </xf>
    <xf numFmtId="177" fontId="10" fillId="0" borderId="13" xfId="40" applyFont="1" applyFill="1" applyBorder="1" applyAlignment="1" applyProtection="1">
      <alignment/>
      <protection locked="0"/>
    </xf>
    <xf numFmtId="177" fontId="10" fillId="0" borderId="13" xfId="40" applyFont="1" applyFill="1" applyBorder="1" applyAlignment="1" applyProtection="1">
      <alignment horizontal="left"/>
      <protection locked="0"/>
    </xf>
    <xf numFmtId="177" fontId="10" fillId="0" borderId="31" xfId="40" applyFont="1" applyFill="1" applyBorder="1" applyAlignment="1" applyProtection="1">
      <alignment/>
      <protection locked="0"/>
    </xf>
    <xf numFmtId="177" fontId="9" fillId="0" borderId="23" xfId="40" applyFont="1" applyFill="1" applyBorder="1" applyAlignment="1" applyProtection="1">
      <alignment horizontal="center"/>
      <protection hidden="1"/>
    </xf>
    <xf numFmtId="177" fontId="9" fillId="0" borderId="32" xfId="40" applyFont="1" applyFill="1" applyBorder="1" applyAlignment="1" applyProtection="1">
      <alignment horizontal="center"/>
      <protection hidden="1"/>
    </xf>
    <xf numFmtId="177" fontId="6" fillId="0" borderId="33" xfId="40" applyFont="1" applyBorder="1" applyAlignment="1" applyProtection="1">
      <alignment horizontal="center" vertical="center" wrapText="1"/>
      <protection locked="0"/>
    </xf>
    <xf numFmtId="177" fontId="6" fillId="0" borderId="34" xfId="40" applyFont="1" applyBorder="1" applyAlignment="1" applyProtection="1">
      <alignment horizontal="center" vertical="center" wrapText="1"/>
      <protection locked="0"/>
    </xf>
    <xf numFmtId="177" fontId="6" fillId="0" borderId="35" xfId="40" applyFont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Border="1" applyAlignment="1" applyProtection="1">
      <alignment horizontal="left"/>
      <protection locked="0"/>
    </xf>
    <xf numFmtId="3" fontId="10" fillId="0" borderId="14" xfId="0" applyNumberFormat="1" applyFont="1" applyBorder="1" applyAlignment="1" applyProtection="1">
      <alignment horizontal="left"/>
      <protection locked="0"/>
    </xf>
    <xf numFmtId="2" fontId="10" fillId="0" borderId="14" xfId="0" applyNumberFormat="1" applyFont="1" applyBorder="1" applyAlignment="1" applyProtection="1">
      <alignment horizontal="right"/>
      <protection hidden="1"/>
    </xf>
    <xf numFmtId="2" fontId="10" fillId="0" borderId="15" xfId="0" applyNumberFormat="1" applyFont="1" applyBorder="1" applyAlignment="1" applyProtection="1">
      <alignment horizontal="right"/>
      <protection hidden="1"/>
    </xf>
    <xf numFmtId="3" fontId="8" fillId="0" borderId="26" xfId="0" applyNumberFormat="1" applyFont="1" applyBorder="1" applyAlignment="1" applyProtection="1">
      <alignment horizontal="left"/>
      <protection locked="0"/>
    </xf>
    <xf numFmtId="3" fontId="8" fillId="0" borderId="36" xfId="0" applyNumberFormat="1" applyFont="1" applyBorder="1" applyAlignment="1" applyProtection="1">
      <alignment horizontal="left"/>
      <protection locked="0"/>
    </xf>
    <xf numFmtId="2" fontId="8" fillId="0" borderId="36" xfId="0" applyNumberFormat="1" applyFont="1" applyBorder="1" applyAlignment="1" applyProtection="1">
      <alignment horizontal="right"/>
      <protection hidden="1"/>
    </xf>
    <xf numFmtId="2" fontId="8" fillId="0" borderId="37" xfId="0" applyNumberFormat="1" applyFont="1" applyBorder="1" applyAlignment="1" applyProtection="1">
      <alignment horizontal="right"/>
      <protection hidden="1"/>
    </xf>
    <xf numFmtId="177" fontId="9" fillId="0" borderId="13" xfId="40" applyFont="1" applyBorder="1" applyAlignment="1" applyProtection="1">
      <alignment horizontal="center" vertical="center" wrapText="1"/>
      <protection locked="0"/>
    </xf>
    <xf numFmtId="177" fontId="9" fillId="0" borderId="14" xfId="40" applyFont="1" applyBorder="1" applyAlignment="1" applyProtection="1">
      <alignment horizontal="center" vertical="center" wrapText="1"/>
      <protection locked="0"/>
    </xf>
    <xf numFmtId="177" fontId="9" fillId="0" borderId="15" xfId="40" applyFont="1" applyBorder="1" applyAlignment="1" applyProtection="1">
      <alignment horizontal="center" vertical="center" wrapText="1"/>
      <protection locked="0"/>
    </xf>
    <xf numFmtId="177" fontId="6" fillId="0" borderId="0" xfId="40" applyFont="1" applyAlignment="1" applyProtection="1">
      <alignment horizontal="left"/>
      <protection locked="0"/>
    </xf>
    <xf numFmtId="177" fontId="8" fillId="0" borderId="38" xfId="40" applyFont="1" applyFill="1" applyBorder="1" applyAlignment="1" applyProtection="1">
      <alignment horizontal="center" vertical="center"/>
      <protection locked="0"/>
    </xf>
    <xf numFmtId="177" fontId="8" fillId="0" borderId="13" xfId="40" applyFont="1" applyFill="1" applyBorder="1" applyAlignment="1" applyProtection="1">
      <alignment horizontal="center" vertical="center"/>
      <protection locked="0"/>
    </xf>
    <xf numFmtId="177" fontId="8" fillId="0" borderId="39" xfId="40" applyFont="1" applyFill="1" applyBorder="1" applyAlignment="1" applyProtection="1">
      <alignment horizontal="center" vertical="center"/>
      <protection locked="0"/>
    </xf>
    <xf numFmtId="177" fontId="8" fillId="0" borderId="14" xfId="40" applyFont="1" applyFill="1" applyBorder="1" applyAlignment="1" applyProtection="1">
      <alignment horizontal="center" vertical="center"/>
      <protection locked="0"/>
    </xf>
    <xf numFmtId="177" fontId="8" fillId="0" borderId="39" xfId="40" applyFont="1" applyFill="1" applyBorder="1" applyAlignment="1" applyProtection="1">
      <alignment horizontal="center" vertical="center" wrapText="1"/>
      <protection locked="0"/>
    </xf>
    <xf numFmtId="177" fontId="8" fillId="0" borderId="14" xfId="40" applyFont="1" applyFill="1" applyBorder="1" applyAlignment="1" applyProtection="1">
      <alignment horizontal="center" vertical="center" wrapText="1"/>
      <protection locked="0"/>
    </xf>
    <xf numFmtId="177" fontId="8" fillId="0" borderId="40" xfId="40" applyFont="1" applyFill="1" applyBorder="1" applyAlignment="1" applyProtection="1">
      <alignment horizontal="center" vertical="center" wrapText="1"/>
      <protection locked="0"/>
    </xf>
    <xf numFmtId="177" fontId="8" fillId="0" borderId="15" xfId="4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4;statistik\istatistik\TARLA\Tarla%20Karne-kitap\Tarla%20Kesin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riş"/>
      <sheetName val="1"/>
      <sheetName val="1-1"/>
      <sheetName val="1-2"/>
      <sheetName val="1-3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1">
        <row r="38">
          <cell r="C38">
            <v>16018</v>
          </cell>
          <cell r="D38">
            <v>433.9305780996379</v>
          </cell>
          <cell r="E38">
            <v>6950.7</v>
          </cell>
          <cell r="G38">
            <v>297322</v>
          </cell>
          <cell r="H38">
            <v>433.70727359563034</v>
          </cell>
          <cell r="I38">
            <v>128950.714</v>
          </cell>
          <cell r="K38">
            <v>20000</v>
          </cell>
          <cell r="L38">
            <v>900</v>
          </cell>
          <cell r="M38">
            <v>18000</v>
          </cell>
          <cell r="O38">
            <v>118237</v>
          </cell>
          <cell r="P38">
            <v>336.5635376405017</v>
          </cell>
          <cell r="Q38">
            <v>39794.263</v>
          </cell>
          <cell r="S38">
            <v>5300</v>
          </cell>
          <cell r="T38">
            <v>312.8679245283019</v>
          </cell>
          <cell r="U38">
            <v>1658.2</v>
          </cell>
          <cell r="X38">
            <v>8080</v>
          </cell>
          <cell r="Y38">
            <v>10642</v>
          </cell>
          <cell r="Z38">
            <v>246.0160891089109</v>
          </cell>
          <cell r="AA38">
            <v>866.1576771283593</v>
          </cell>
          <cell r="AB38">
            <v>1987.81</v>
          </cell>
          <cell r="AC38">
            <v>9217.65</v>
          </cell>
          <cell r="AE38">
            <v>580</v>
          </cell>
          <cell r="AF38">
            <v>1433.1896551724137</v>
          </cell>
          <cell r="AG38">
            <v>831.25</v>
          </cell>
          <cell r="AN38">
            <v>160315</v>
          </cell>
          <cell r="AO38">
            <v>12496</v>
          </cell>
          <cell r="AP38">
            <v>3100</v>
          </cell>
          <cell r="AQ38">
            <v>2465</v>
          </cell>
          <cell r="AR38">
            <v>185922</v>
          </cell>
          <cell r="AS38">
            <v>286000</v>
          </cell>
          <cell r="AZ38">
            <v>226472.45</v>
          </cell>
          <cell r="BA38">
            <v>16122.125</v>
          </cell>
          <cell r="BB38">
            <v>9975</v>
          </cell>
          <cell r="BC38">
            <v>6500</v>
          </cell>
          <cell r="BD38">
            <v>1175050.65</v>
          </cell>
          <cell r="BE38">
            <v>1486630</v>
          </cell>
          <cell r="BF38">
            <v>0</v>
          </cell>
          <cell r="BI38">
            <v>0</v>
          </cell>
          <cell r="BJ38">
            <v>0</v>
          </cell>
          <cell r="BW38">
            <v>1020</v>
          </cell>
          <cell r="BY38">
            <v>4705.882352941177</v>
          </cell>
          <cell r="CA38">
            <v>4800</v>
          </cell>
          <cell r="CD38">
            <v>1528</v>
          </cell>
          <cell r="CE38">
            <v>6300</v>
          </cell>
          <cell r="CF38">
            <v>465.5759162303665</v>
          </cell>
          <cell r="CG38">
            <v>1075</v>
          </cell>
          <cell r="CH38">
            <v>711.4</v>
          </cell>
          <cell r="CI38">
            <v>6772.5</v>
          </cell>
          <cell r="CK38">
            <v>1668</v>
          </cell>
          <cell r="CL38">
            <v>280.30575539568343</v>
          </cell>
          <cell r="CM38">
            <v>467.55</v>
          </cell>
          <cell r="CO38">
            <v>1247</v>
          </cell>
          <cell r="CP38">
            <v>319.8075380914194</v>
          </cell>
          <cell r="CQ38">
            <v>398.8</v>
          </cell>
          <cell r="CS38">
            <v>2820</v>
          </cell>
          <cell r="CT38">
            <v>338.65248226950354</v>
          </cell>
          <cell r="CU38">
            <v>955</v>
          </cell>
          <cell r="CW38">
            <v>995</v>
          </cell>
          <cell r="CX38">
            <v>170.15075376884423</v>
          </cell>
          <cell r="CY38">
            <v>169.3</v>
          </cell>
          <cell r="DB38">
            <v>445</v>
          </cell>
          <cell r="DC38">
            <v>0</v>
          </cell>
          <cell r="DF38">
            <v>105.75</v>
          </cell>
          <cell r="DG38">
            <v>0</v>
          </cell>
          <cell r="DO38">
            <v>809</v>
          </cell>
          <cell r="DP38">
            <v>141.00123609394316</v>
          </cell>
          <cell r="DQ38">
            <v>114.07000000000001</v>
          </cell>
          <cell r="DU38">
            <v>0</v>
          </cell>
          <cell r="DV38">
            <v>76228</v>
          </cell>
          <cell r="DY38">
            <v>1642.9586241276172</v>
          </cell>
          <cell r="EA38">
            <v>0</v>
          </cell>
          <cell r="EB38">
            <v>125239.45</v>
          </cell>
          <cell r="EF38">
            <v>0</v>
          </cell>
          <cell r="EG38">
            <v>0</v>
          </cell>
          <cell r="EH38">
            <v>500</v>
          </cell>
          <cell r="EN38">
            <v>400</v>
          </cell>
          <cell r="EW38">
            <v>32864</v>
          </cell>
          <cell r="EX38">
            <v>91.93707400194742</v>
          </cell>
          <cell r="EY38">
            <v>3021.42</v>
          </cell>
          <cell r="FA38">
            <v>150</v>
          </cell>
          <cell r="FB38">
            <v>300</v>
          </cell>
          <cell r="FC38">
            <v>45</v>
          </cell>
          <cell r="FO38">
            <v>272314</v>
          </cell>
          <cell r="FP38">
            <v>554.1494377813848</v>
          </cell>
          <cell r="FQ38">
            <v>150902.65000000002</v>
          </cell>
          <cell r="GF38">
            <v>70</v>
          </cell>
          <cell r="GG38">
            <v>40</v>
          </cell>
          <cell r="GH38">
            <v>2.8</v>
          </cell>
          <cell r="GI38">
            <v>0</v>
          </cell>
          <cell r="GN38">
            <v>6</v>
          </cell>
          <cell r="GO38">
            <v>100</v>
          </cell>
          <cell r="GP38">
            <v>0.6</v>
          </cell>
          <cell r="GR38">
            <v>0</v>
          </cell>
          <cell r="GT38">
            <v>0</v>
          </cell>
          <cell r="GW38">
            <v>210</v>
          </cell>
          <cell r="GX38">
            <v>0</v>
          </cell>
          <cell r="HA38">
            <v>16.8</v>
          </cell>
          <cell r="HB38">
            <v>0</v>
          </cell>
          <cell r="HL38">
            <v>16833</v>
          </cell>
          <cell r="HM38">
            <v>278.5685855165449</v>
          </cell>
          <cell r="HN38">
            <v>4689.145</v>
          </cell>
          <cell r="HP38">
            <v>844</v>
          </cell>
          <cell r="HQ38">
            <v>350</v>
          </cell>
          <cell r="HR38">
            <v>295.4</v>
          </cell>
          <cell r="IA38">
            <v>74207</v>
          </cell>
          <cell r="IB38">
            <v>37458</v>
          </cell>
          <cell r="IE38">
            <v>294146.9</v>
          </cell>
          <cell r="IF38">
            <v>113882</v>
          </cell>
          <cell r="II38">
            <v>0</v>
          </cell>
          <cell r="IJ38">
            <v>0</v>
          </cell>
          <cell r="IM38">
            <v>0</v>
          </cell>
          <cell r="IN38">
            <v>0</v>
          </cell>
          <cell r="IP38">
            <v>2000</v>
          </cell>
          <cell r="IQ38">
            <v>2260</v>
          </cell>
          <cell r="IR38">
            <v>4520</v>
          </cell>
          <cell r="IT38">
            <v>805</v>
          </cell>
          <cell r="IU38">
            <v>998.7577639751553</v>
          </cell>
          <cell r="IV38">
            <v>804</v>
          </cell>
        </row>
        <row r="39">
          <cell r="Z39">
            <v>246.0160891089109</v>
          </cell>
          <cell r="EK39">
            <v>800</v>
          </cell>
        </row>
        <row r="76">
          <cell r="M76">
            <v>0</v>
          </cell>
        </row>
      </sheetData>
      <sheetData sheetId="2">
        <row r="38">
          <cell r="C38">
            <v>468</v>
          </cell>
          <cell r="E38">
            <v>1554</v>
          </cell>
          <cell r="I38">
            <v>52624</v>
          </cell>
          <cell r="L38">
            <v>4568.995895408939</v>
          </cell>
          <cell r="O38">
            <v>240438.84</v>
          </cell>
          <cell r="U38">
            <v>50</v>
          </cell>
          <cell r="X38">
            <v>1000</v>
          </cell>
          <cell r="AA38">
            <v>50</v>
          </cell>
          <cell r="AD38">
            <v>0</v>
          </cell>
          <cell r="AG38">
            <v>0</v>
          </cell>
          <cell r="AM38">
            <v>0</v>
          </cell>
          <cell r="AN38">
            <v>0</v>
          </cell>
          <cell r="AR38">
            <v>31600</v>
          </cell>
          <cell r="AS38">
            <v>0</v>
          </cell>
          <cell r="AV38">
            <v>206050</v>
          </cell>
          <cell r="AW38">
            <v>0</v>
          </cell>
          <cell r="AY38">
            <v>12950</v>
          </cell>
          <cell r="AZ38">
            <v>7384.169884169884</v>
          </cell>
          <cell r="BA38">
            <v>95625</v>
          </cell>
        </row>
        <row r="39">
          <cell r="D39">
            <v>3320.5128205128203</v>
          </cell>
        </row>
      </sheetData>
      <sheetData sheetId="3">
        <row r="35">
          <cell r="AT35">
            <v>1417071</v>
          </cell>
        </row>
      </sheetData>
      <sheetData sheetId="4">
        <row r="41">
          <cell r="B41">
            <v>95</v>
          </cell>
          <cell r="D41">
            <v>95</v>
          </cell>
          <cell r="F41">
            <v>25</v>
          </cell>
          <cell r="H41">
            <v>90</v>
          </cell>
          <cell r="J41">
            <v>80</v>
          </cell>
          <cell r="L41">
            <v>80</v>
          </cell>
          <cell r="N41">
            <v>30</v>
          </cell>
          <cell r="P41">
            <v>125</v>
          </cell>
          <cell r="R41">
            <v>90</v>
          </cell>
          <cell r="T41">
            <v>30</v>
          </cell>
          <cell r="V41">
            <v>27</v>
          </cell>
          <cell r="AB41">
            <v>80</v>
          </cell>
          <cell r="AD41">
            <v>90</v>
          </cell>
          <cell r="AF41">
            <v>40</v>
          </cell>
          <cell r="AH41">
            <v>400</v>
          </cell>
          <cell r="AJ41">
            <v>130</v>
          </cell>
          <cell r="AL41">
            <v>460</v>
          </cell>
          <cell r="AN41">
            <v>500</v>
          </cell>
          <cell r="AP41">
            <v>500</v>
          </cell>
          <cell r="AR41">
            <v>450</v>
          </cell>
          <cell r="AV41">
            <v>25</v>
          </cell>
          <cell r="BB41">
            <v>35</v>
          </cell>
          <cell r="BF41">
            <v>1750</v>
          </cell>
          <cell r="BH41">
            <v>150</v>
          </cell>
          <cell r="BJ41">
            <v>280</v>
          </cell>
          <cell r="BL41">
            <v>400</v>
          </cell>
          <cell r="BP41">
            <v>300</v>
          </cell>
          <cell r="BT41">
            <v>1250</v>
          </cell>
          <cell r="BV41">
            <v>140</v>
          </cell>
          <cell r="BX41">
            <v>600</v>
          </cell>
          <cell r="BZ41">
            <v>65</v>
          </cell>
          <cell r="CD41">
            <v>70</v>
          </cell>
          <cell r="CF41">
            <v>500</v>
          </cell>
          <cell r="CH41">
            <v>35</v>
          </cell>
          <cell r="CJ41">
            <v>25</v>
          </cell>
          <cell r="CN41">
            <v>24</v>
          </cell>
          <cell r="CV41">
            <v>23</v>
          </cell>
          <cell r="CX41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0.421875" style="2" customWidth="1"/>
    <col min="2" max="5" width="15.7109375" style="4" customWidth="1"/>
    <col min="6" max="6" width="13.8515625" style="4" customWidth="1"/>
    <col min="7" max="7" width="17.00390625" style="4" customWidth="1"/>
    <col min="8" max="27" width="10.7109375" style="4" customWidth="1"/>
    <col min="28" max="28" width="14.28125" style="4" customWidth="1"/>
    <col min="29" max="16384" width="9.140625" style="4" customWidth="1"/>
  </cols>
  <sheetData>
    <row r="1" spans="1:7" ht="22.5" customHeight="1">
      <c r="A1" s="72" t="s">
        <v>84</v>
      </c>
      <c r="B1" s="72"/>
      <c r="C1" s="72"/>
      <c r="D1" s="72"/>
      <c r="E1" s="72"/>
      <c r="F1" s="72"/>
      <c r="G1" s="3"/>
    </row>
    <row r="2" spans="1:28" ht="8.25" customHeight="1" thickBot="1">
      <c r="A2" s="9"/>
      <c r="B2" s="10"/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 ht="19.5" customHeight="1">
      <c r="A3" s="73" t="s">
        <v>0</v>
      </c>
      <c r="B3" s="75" t="s">
        <v>85</v>
      </c>
      <c r="C3" s="77" t="s">
        <v>86</v>
      </c>
      <c r="D3" s="77" t="s">
        <v>87</v>
      </c>
      <c r="E3" s="77" t="s">
        <v>1</v>
      </c>
      <c r="F3" s="79" t="s">
        <v>80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8" ht="27.75" customHeight="1">
      <c r="A4" s="74"/>
      <c r="B4" s="76" t="s">
        <v>2</v>
      </c>
      <c r="C4" s="78"/>
      <c r="D4" s="78"/>
      <c r="E4" s="78" t="s">
        <v>3</v>
      </c>
      <c r="F4" s="80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" customHeight="1">
      <c r="A5" s="12" t="s">
        <v>5</v>
      </c>
      <c r="B5" s="13" t="s">
        <v>6</v>
      </c>
      <c r="C5" s="13"/>
      <c r="D5" s="13"/>
      <c r="E5" s="13"/>
      <c r="F5" s="1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" customHeight="1">
      <c r="A6" s="15" t="s">
        <v>79</v>
      </c>
      <c r="B6" s="16">
        <f>IF('[1]1'!O38&lt;&gt;0,'[1]1'!O38,"-")</f>
        <v>118237</v>
      </c>
      <c r="C6" s="16">
        <f>IF('[1]1'!P38&lt;&gt;0,'[1]1'!P38,"-")</f>
        <v>336.5635376405017</v>
      </c>
      <c r="D6" s="17">
        <f>IF('[1]1'!Q38&lt;&gt;0,'[1]1'!Q38,"-")</f>
        <v>39794.263</v>
      </c>
      <c r="E6" s="18">
        <f aca="true" t="shared" si="0" ref="E6:E12">D6*F6*10</f>
        <v>35814836.7</v>
      </c>
      <c r="F6" s="19">
        <f>'[1]1-3'!H41</f>
        <v>90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" customHeight="1">
      <c r="A7" s="15" t="s">
        <v>88</v>
      </c>
      <c r="B7" s="16">
        <f>IF('[1]1'!K38&lt;&gt;0,'[1]1'!K38,"-")</f>
        <v>20000</v>
      </c>
      <c r="C7" s="16">
        <f>IF('[1]1'!L38&lt;&gt;0,'[1]1'!L38,"-")</f>
        <v>900</v>
      </c>
      <c r="D7" s="17">
        <f>IF('[1]1'!M38&lt;&gt;0,'[1]1'!M38,"-")</f>
        <v>18000</v>
      </c>
      <c r="E7" s="16" t="s">
        <v>75</v>
      </c>
      <c r="F7" s="19">
        <f>'[1]1-3'!F41</f>
        <v>25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" customHeight="1">
      <c r="A8" s="53" t="s">
        <v>7</v>
      </c>
      <c r="B8" s="20">
        <f>IF('[1]1'!C38&lt;&gt;0,'[1]1'!C38,"-")</f>
        <v>16018</v>
      </c>
      <c r="C8" s="20">
        <f>IF('[1]1'!D38&lt;&gt;0,'[1]1'!D38,"-")</f>
        <v>433.9305780996379</v>
      </c>
      <c r="D8" s="21">
        <f>IF('[1]1'!E38&lt;&gt;0,'[1]1'!E38,"-")</f>
        <v>6950.7</v>
      </c>
      <c r="E8" s="22">
        <f t="shared" si="0"/>
        <v>6603165</v>
      </c>
      <c r="F8" s="23">
        <f>'[1]1-3'!B41</f>
        <v>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" customHeight="1">
      <c r="A9" s="15" t="s">
        <v>8</v>
      </c>
      <c r="B9" s="16">
        <f>IF('[1]1'!G38&lt;&gt;0,'[1]1'!G38,"-")</f>
        <v>297322</v>
      </c>
      <c r="C9" s="16">
        <f>IF('[1]1'!H38&lt;&gt;0,'[1]1'!H38,"-")</f>
        <v>433.70727359563034</v>
      </c>
      <c r="D9" s="17">
        <f>IF('[1]1'!I38&lt;&gt;0,'[1]1'!I38,"-")</f>
        <v>128950.714</v>
      </c>
      <c r="E9" s="18">
        <f t="shared" si="0"/>
        <v>122503178.3</v>
      </c>
      <c r="F9" s="19">
        <f>'[1]1-3'!D41</f>
        <v>95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" customHeight="1">
      <c r="A10" s="15" t="s">
        <v>9</v>
      </c>
      <c r="B10" s="16">
        <f>IF('[1]1'!S38&lt;&gt;0,'[1]1'!S38,"-")</f>
        <v>5300</v>
      </c>
      <c r="C10" s="16">
        <f>IF('[1]1'!T38&lt;&gt;0,'[1]1'!T38,"-")</f>
        <v>312.8679245283019</v>
      </c>
      <c r="D10" s="17">
        <f>IF('[1]1'!U38&lt;&gt;0,'[1]1'!U38,"-")</f>
        <v>1658.2</v>
      </c>
      <c r="E10" s="18">
        <f t="shared" si="0"/>
        <v>1326560</v>
      </c>
      <c r="F10" s="19">
        <f>'[1]1-3'!J41</f>
        <v>80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" customHeight="1">
      <c r="A11" s="15" t="s">
        <v>10</v>
      </c>
      <c r="B11" s="16">
        <f>IF(('[1]1'!AN38+'[1]1'!AO38)&lt;&gt;0,('[1]1'!AN38+'[1]1'!AO38),"-")</f>
        <v>172811</v>
      </c>
      <c r="C11" s="16">
        <f>IF((('[1]1'!AZ38+'[1]1'!BA38)*1000/('[1]1'!AN38+'[1]1'!AO38))&lt;&gt;0,(('[1]1'!AZ38+'[1]1'!BA38)*1000/('[1]1'!AN38+'[1]1'!AO38)),"-")</f>
        <v>1403.8144273223347</v>
      </c>
      <c r="D11" s="17">
        <f>IF(('[1]1'!AZ38+'[1]1'!BA38)&lt;&gt;0,('[1]1'!AZ38+'[1]1'!BA38),"-")</f>
        <v>242594.575</v>
      </c>
      <c r="E11" s="18">
        <f t="shared" si="0"/>
        <v>218335117.5</v>
      </c>
      <c r="F11" s="19">
        <f>'[1]1-3'!R41</f>
        <v>90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" customHeight="1">
      <c r="A12" s="15" t="s">
        <v>11</v>
      </c>
      <c r="B12" s="16">
        <f>IF('[1]1'!X38&lt;&gt;0,'[1]1'!X38,"-")</f>
        <v>8080</v>
      </c>
      <c r="C12" s="16">
        <f>IF('[1]1'!Z38&lt;&gt;0,'[1]1'!Z38,"-")</f>
        <v>246.0160891089109</v>
      </c>
      <c r="D12" s="16">
        <f>IF('[1]1'!AB38&lt;&gt;0,'[1]1'!AB38,"-")</f>
        <v>1987.81</v>
      </c>
      <c r="E12" s="18">
        <f t="shared" si="0"/>
        <v>1590248</v>
      </c>
      <c r="F12" s="19">
        <f>'[1]1-3'!L41</f>
        <v>80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" customHeight="1">
      <c r="A13" s="15" t="s">
        <v>12</v>
      </c>
      <c r="B13" s="16" t="str">
        <f>IF('[1]1'!BF38&lt;&gt;0,'[1]1'!BF38,"-")</f>
        <v>-</v>
      </c>
      <c r="C13" s="16" t="str">
        <f>IF('[1]1'!BH39&lt;&gt;0,'[1]1'!Z39,"-")</f>
        <v>-</v>
      </c>
      <c r="D13" s="16" t="str">
        <f>IF('[1]1'!BI38&lt;&gt;0,'[1]1'!BI38,"-")</f>
        <v>-</v>
      </c>
      <c r="E13" s="16" t="str">
        <f>IF('[1]1'!BJ38&lt;&gt;0,'[1]1'!BJ38,"-")</f>
        <v>-</v>
      </c>
      <c r="F13" s="19">
        <f>'[1]1-3'!X41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" customHeight="1">
      <c r="A14" s="15" t="s">
        <v>13</v>
      </c>
      <c r="B14" s="16" t="str">
        <f>IF('[1]1'!GI38&lt;&gt;0,'[1]1'!GI38,"-")</f>
        <v>-</v>
      </c>
      <c r="C14" s="16" t="str">
        <f>IF('[1]1'!GI38&lt;&gt;0,'[1]1'!GI38,"-")</f>
        <v>-</v>
      </c>
      <c r="D14" s="24" t="str">
        <f>IF('[1]1'!GI38&lt;&gt;0,'[1]1'!GI38,"-")</f>
        <v>-</v>
      </c>
      <c r="E14" s="16" t="s">
        <v>75</v>
      </c>
      <c r="F14" s="19">
        <f>+'[1]1-3'!BN41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" customHeight="1">
      <c r="A15" s="25" t="s">
        <v>14</v>
      </c>
      <c r="B15" s="26">
        <f>SUM(B6:B14)</f>
        <v>637768</v>
      </c>
      <c r="C15" s="27"/>
      <c r="D15" s="28"/>
      <c r="E15" s="26">
        <f>SUM(E6:E14)</f>
        <v>386173105.5</v>
      </c>
      <c r="F15" s="2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" customHeight="1">
      <c r="A16" s="12" t="s">
        <v>15</v>
      </c>
      <c r="B16" s="30" t="s">
        <v>16</v>
      </c>
      <c r="C16" s="30"/>
      <c r="D16" s="30" t="s">
        <v>16</v>
      </c>
      <c r="E16" s="30" t="s">
        <v>16</v>
      </c>
      <c r="F16" s="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" customHeight="1">
      <c r="A17" s="15" t="s">
        <v>17</v>
      </c>
      <c r="B17" s="18">
        <f>IF('[1]1'!HP38&lt;&gt;0,'[1]1'!HP38,"-")</f>
        <v>844</v>
      </c>
      <c r="C17" s="18">
        <f>IF('[1]1'!HQ38&lt;&gt;0,'[1]1'!HQ38,"-")</f>
        <v>350</v>
      </c>
      <c r="D17" s="32">
        <f>IF('[1]1'!HR38&lt;&gt;0,'[1]1'!HR38,"-")</f>
        <v>295.4</v>
      </c>
      <c r="E17" s="18">
        <f aca="true" t="shared" si="1" ref="E17:E22">D17*F17*10</f>
        <v>1772400</v>
      </c>
      <c r="F17" s="19">
        <f>'[1]1-3'!BX41</f>
        <v>600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" customHeight="1">
      <c r="A18" s="15" t="s">
        <v>18</v>
      </c>
      <c r="B18" s="16">
        <f>IF('[1]1'!HL38&lt;&gt;0,'[1]1'!HL38,"-")</f>
        <v>16833</v>
      </c>
      <c r="C18" s="16">
        <f>IF('[1]1'!HM38&lt;&gt;0,'[1]1'!HM38,"-")</f>
        <v>278.5685855165449</v>
      </c>
      <c r="D18" s="17">
        <f>IF('[1]1'!HN38&lt;&gt;0,'[1]1'!HN38,"-")</f>
        <v>4689.145</v>
      </c>
      <c r="E18" s="18">
        <f t="shared" si="1"/>
        <v>6564803</v>
      </c>
      <c r="F18" s="19">
        <f>'[1]1-3'!BV41</f>
        <v>140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6" customFormat="1" ht="12" customHeight="1">
      <c r="A19" s="54" t="s">
        <v>19</v>
      </c>
      <c r="B19" s="18">
        <f>IF('[1]1'!FO38&lt;&gt;0,'[1]1'!FO38,"-")</f>
        <v>272314</v>
      </c>
      <c r="C19" s="18">
        <f>IF('[1]1'!FP38&lt;&gt;0,'[1]1'!FP38,"-")</f>
        <v>554.1494377813848</v>
      </c>
      <c r="D19" s="32">
        <f>IF('[1]1'!FQ38&lt;&gt;0,'[1]1'!FQ38,"-")</f>
        <v>150902.65000000002</v>
      </c>
      <c r="E19" s="18">
        <f t="shared" si="1"/>
        <v>422527420.00000006</v>
      </c>
      <c r="F19" s="19">
        <f>'[1]1-3'!BJ41</f>
        <v>280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" customHeight="1">
      <c r="A20" s="53" t="s">
        <v>89</v>
      </c>
      <c r="B20" s="16">
        <f>IF(('[1]1'!GW38+'[1]1'!GX38)&lt;&gt;0,('[1]1'!GW38+'[1]1'!GX38),"-")</f>
        <v>210</v>
      </c>
      <c r="C20" s="16">
        <f>IF((('[1]1'!HA38+'[1]1'!HB38)*1000/('[1]1'!GW38+'[1]1'!GX38))&lt;&gt;0,(('[1]1'!HA38+'[1]1'!HB38)*1000/('[1]1'!GW38+'[1]1'!GX38)),"-")</f>
        <v>80</v>
      </c>
      <c r="D20" s="17">
        <f>IF(('[1]1'!HA38+'[1]1'!HB38)&lt;&gt;0,('[1]1'!HA38+'[1]1'!HB38),"-")</f>
        <v>16.8</v>
      </c>
      <c r="E20" s="18">
        <f t="shared" si="1"/>
        <v>210000</v>
      </c>
      <c r="F20" s="19">
        <f>'[1]1-3'!BT41</f>
        <v>1250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" customHeight="1">
      <c r="A21" s="15" t="s">
        <v>81</v>
      </c>
      <c r="B21" s="16">
        <f>IF('[1]1'!FA38&lt;&gt;0,'[1]1'!FA38,"-")</f>
        <v>150</v>
      </c>
      <c r="C21" s="16">
        <f>IF('[1]1'!FB38&lt;&gt;0,'[1]1'!FB38,"-")</f>
        <v>300</v>
      </c>
      <c r="D21" s="16">
        <f>IF('[1]1'!FC38&lt;&gt;0,'[1]1'!FC38,"-")</f>
        <v>45</v>
      </c>
      <c r="E21" s="18">
        <f t="shared" si="1"/>
        <v>67500</v>
      </c>
      <c r="F21" s="19">
        <f>'[1]1-3'!BH41</f>
        <v>150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" customHeight="1">
      <c r="A22" s="53" t="s">
        <v>20</v>
      </c>
      <c r="B22" s="18">
        <f>IF('[1]1'!EW38&lt;&gt;0,'[1]1'!EW38,"-")</f>
        <v>32864</v>
      </c>
      <c r="C22" s="18">
        <f>IF('[1]1'!EX38&lt;&gt;0,'[1]1'!EX38,"-")</f>
        <v>91.93707400194742</v>
      </c>
      <c r="D22" s="32">
        <f>IF('[1]1'!EY38&lt;&gt;0,'[1]1'!EY38,"-")</f>
        <v>3021.42</v>
      </c>
      <c r="E22" s="18">
        <f t="shared" si="1"/>
        <v>52874850</v>
      </c>
      <c r="F22" s="19">
        <f>'[1]1-3'!BF41</f>
        <v>1750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7" customFormat="1" ht="12" customHeight="1">
      <c r="A23" s="25" t="s">
        <v>21</v>
      </c>
      <c r="B23" s="26">
        <f>SUM(B17:B22)</f>
        <v>323215</v>
      </c>
      <c r="C23" s="27"/>
      <c r="D23" s="28"/>
      <c r="E23" s="26">
        <f>SUM(E17:E22)</f>
        <v>484016973.00000006</v>
      </c>
      <c r="F23" s="1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7" customFormat="1" ht="12" customHeight="1">
      <c r="A24" s="33" t="s">
        <v>22</v>
      </c>
      <c r="B24" s="30" t="s">
        <v>16</v>
      </c>
      <c r="C24" s="30"/>
      <c r="D24" s="30" t="s">
        <v>16</v>
      </c>
      <c r="E24" s="30" t="s">
        <v>16</v>
      </c>
      <c r="F24" s="3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7" customFormat="1" ht="12" customHeight="1">
      <c r="A25" s="15" t="s">
        <v>23</v>
      </c>
      <c r="B25" s="16">
        <f>IF('[1]1'!CK38&lt;&gt;0,'[1]1'!CK38,"-")</f>
        <v>1668</v>
      </c>
      <c r="C25" s="16">
        <f>IF('[1]1'!CL38&lt;&gt;0,'[1]1'!CL38,"-")</f>
        <v>280.30575539568343</v>
      </c>
      <c r="D25" s="16">
        <f>IF('[1]1'!CM38&lt;&gt;0,'[1]1'!CM38,"-")</f>
        <v>467.55</v>
      </c>
      <c r="E25" s="18">
        <f>D25*F25*10</f>
        <v>1870200</v>
      </c>
      <c r="F25" s="19">
        <f>'[1]1-3'!AH41</f>
        <v>400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" customHeight="1">
      <c r="A26" s="15" t="s">
        <v>24</v>
      </c>
      <c r="B26" s="16">
        <f>IF('[1]1'!CS38&lt;&gt;0,'[1]1'!CS38,"-")</f>
        <v>2820</v>
      </c>
      <c r="C26" s="16">
        <f>IF('[1]1'!CT38&lt;&gt;0,'[1]1'!CT38,"-")</f>
        <v>338.65248226950354</v>
      </c>
      <c r="D26" s="16">
        <f>IF('[1]1'!CU38&lt;&gt;0,'[1]1'!CU38,"-")</f>
        <v>955</v>
      </c>
      <c r="E26" s="18">
        <f>D26*F26*10</f>
        <v>4393000</v>
      </c>
      <c r="F26" s="19">
        <f>'[1]1-3'!AL41</f>
        <v>460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" customHeight="1">
      <c r="A27" s="15" t="s">
        <v>25</v>
      </c>
      <c r="B27" s="16">
        <f>IF('[1]1'!DO38&lt;&gt;0,'[1]1'!DO38,"-")</f>
        <v>809</v>
      </c>
      <c r="C27" s="16">
        <f>IF('[1]1'!DP38&lt;&gt;0,'[1]1'!DP38,"-")</f>
        <v>141.00123609394316</v>
      </c>
      <c r="D27" s="16">
        <f>IF('[1]1'!DQ38&lt;&gt;0,'[1]1'!DQ38,"-")</f>
        <v>114.07000000000001</v>
      </c>
      <c r="E27" s="18">
        <f>D27*F27*10</f>
        <v>513315</v>
      </c>
      <c r="F27" s="19">
        <f>'[1]1-3'!AR41</f>
        <v>450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" customHeight="1">
      <c r="A28" s="15" t="s">
        <v>26</v>
      </c>
      <c r="B28" s="16">
        <f>IF(('[1]1'!DB38+'[1]1'!DC38)&lt;&gt;0,('[1]1'!DB38+'[1]1'!DC38),"-")</f>
        <v>445</v>
      </c>
      <c r="C28" s="16">
        <f>IF((('[1]1'!DF38+'[1]1'!DG38)*1000/('[1]1'!DB38+'[1]1'!DC38))&lt;&gt;0,(('[1]1'!DF38+'[1]1'!DG38)*1000/('[1]1'!DB38+'[1]1'!DC38)),"-")</f>
        <v>237.64044943820224</v>
      </c>
      <c r="D28" s="16">
        <f>IF(('[1]1'!DF38+'[1]1'!DG38)&lt;&gt;0,('[1]1'!DF38+'[1]1'!DG38),"-")</f>
        <v>105.75</v>
      </c>
      <c r="E28" s="18">
        <f>D28*F28*10</f>
        <v>528750</v>
      </c>
      <c r="F28" s="19">
        <f>'[1]1-3'!AP41</f>
        <v>500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" customHeight="1">
      <c r="A29" s="15" t="s">
        <v>27</v>
      </c>
      <c r="B29" s="16">
        <f>IF('[1]1'!CW38&lt;&gt;0,'[1]1'!CW38,"-")</f>
        <v>995</v>
      </c>
      <c r="C29" s="16">
        <f>IF('[1]1'!CX38&lt;&gt;0,'[1]1'!CX38,"-")</f>
        <v>170.15075376884423</v>
      </c>
      <c r="D29" s="16">
        <f>IF('[1]1'!CY38&lt;&gt;0,'[1]1'!CY38,"-")</f>
        <v>169.3</v>
      </c>
      <c r="E29" s="18">
        <f>D29*F29*10</f>
        <v>846500</v>
      </c>
      <c r="F29" s="19">
        <f>'[1]1-3'!AN41</f>
        <v>500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" customHeight="1">
      <c r="A30" s="34" t="s">
        <v>28</v>
      </c>
      <c r="B30" s="26">
        <f>SUM(B25:B29)</f>
        <v>6737</v>
      </c>
      <c r="C30" s="27"/>
      <c r="D30" s="28"/>
      <c r="E30" s="26">
        <f>SUM(E25:E29)</f>
        <v>8151765</v>
      </c>
      <c r="F30" s="1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" customHeight="1">
      <c r="A31" s="33" t="s">
        <v>29</v>
      </c>
      <c r="B31" s="30"/>
      <c r="C31" s="30"/>
      <c r="D31" s="30" t="s">
        <v>16</v>
      </c>
      <c r="E31" s="30" t="s">
        <v>16</v>
      </c>
      <c r="F31" s="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" customHeight="1">
      <c r="A32" s="15" t="s">
        <v>76</v>
      </c>
      <c r="B32" s="16">
        <f>IF(('[1]1'!IA38+'[1]1'!IB38)&lt;&gt;0,('[1]1'!IA38+'[1]1'!IB38),"-")</f>
        <v>111665</v>
      </c>
      <c r="C32" s="16">
        <f>IF((('[1]1'!IE38+'[1]1'!IF38)*1000/('[1]1'!IA38+'[1]1'!IB38))&lt;&gt;0,(('[1]1'!IE38+'[1]1'!IF38)*1000/('[1]1'!IA38+'[1]1'!IB38)),"-")</f>
        <v>3654.0446872341377</v>
      </c>
      <c r="D32" s="16">
        <f>IF(('[1]1'!IE38+'[1]1'!IF38)&lt;&gt;0,(('[1]1'!IE38+'[1]1'!IF38)),"-")</f>
        <v>408028.9</v>
      </c>
      <c r="E32" s="18">
        <f>D32*F32*10</f>
        <v>265218785</v>
      </c>
      <c r="F32" s="19">
        <f>'[1]1-3'!BZ41</f>
        <v>65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" customHeight="1">
      <c r="A33" s="15" t="s">
        <v>69</v>
      </c>
      <c r="B33" s="16" t="str">
        <f>IF(('[1]1'!II38+'[1]1'!IJ38)&lt;&gt;0,('[1]1'!II38+'[1]1'!IJ38),"-")</f>
        <v>-</v>
      </c>
      <c r="C33" s="16" t="s">
        <v>75</v>
      </c>
      <c r="D33" s="16" t="str">
        <f>IF(('[1]1'!IM38+'[1]1'!IN38)&lt;&gt;0,(('[1]1'!IM38+'[1]1'!IN38)),"-")</f>
        <v>-</v>
      </c>
      <c r="E33" s="16" t="s">
        <v>75</v>
      </c>
      <c r="F33" s="19">
        <f>'[1]1-3'!CB41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" customHeight="1">
      <c r="A34" s="15" t="s">
        <v>30</v>
      </c>
      <c r="B34" s="16">
        <f>IF('[1]1'!IT38&lt;&gt;0,'[1]1'!IT38,"-")</f>
        <v>805</v>
      </c>
      <c r="C34" s="16">
        <f>IF('[1]1'!IU38&lt;&gt;0,'[1]1'!IU38,"-")</f>
        <v>998.7577639751553</v>
      </c>
      <c r="D34" s="16">
        <f>IF('[1]1'!IV38&lt;&gt;0,'[1]1'!IV38,"-")</f>
        <v>804</v>
      </c>
      <c r="E34" s="18">
        <f>D34*F34*10</f>
        <v>4020000</v>
      </c>
      <c r="F34" s="19">
        <f>'[1]1-3'!CF41</f>
        <v>500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" customHeight="1">
      <c r="A35" s="55" t="s">
        <v>31</v>
      </c>
      <c r="B35" s="16">
        <f>IF('[1]1'!IP38&lt;&gt;0,'[1]1'!IP38,"-")</f>
        <v>2000</v>
      </c>
      <c r="C35" s="16">
        <f>IF('[1]1'!IQ38&lt;&gt;0,'[1]1'!IQ38,"-")</f>
        <v>2260</v>
      </c>
      <c r="D35" s="16">
        <f>IF('[1]1'!IR38&lt;&gt;0,'[1]1'!IR38,"-")</f>
        <v>4520</v>
      </c>
      <c r="E35" s="18">
        <f>D35*F35*10</f>
        <v>3164000</v>
      </c>
      <c r="F35" s="19">
        <f>'[1]1-3'!CD41</f>
        <v>70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" customHeight="1">
      <c r="A36" s="34" t="s">
        <v>32</v>
      </c>
      <c r="B36" s="26">
        <f>SUM(B32:B35)</f>
        <v>114470</v>
      </c>
      <c r="C36" s="27"/>
      <c r="D36" s="28"/>
      <c r="E36" s="26">
        <f>SUM(E32:E35)</f>
        <v>272402785</v>
      </c>
      <c r="F36" s="2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" customHeight="1">
      <c r="A37" s="12" t="s">
        <v>33</v>
      </c>
      <c r="B37" s="30"/>
      <c r="C37" s="30"/>
      <c r="D37" s="30"/>
      <c r="E37" s="30"/>
      <c r="F37" s="3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" customHeight="1">
      <c r="A38" s="54" t="s">
        <v>34</v>
      </c>
      <c r="B38" s="16">
        <f>IF('[1]1'!GF38&lt;&gt;0,'[1]1'!GF38,"-")</f>
        <v>70</v>
      </c>
      <c r="C38" s="16">
        <f>IF('[1]1'!GG38&lt;&gt;0,'[1]1'!GG38,"-")</f>
        <v>40</v>
      </c>
      <c r="D38" s="16">
        <f>IF('[1]1'!GH38&lt;&gt;0,'[1]1'!GH38,"-")</f>
        <v>2.8</v>
      </c>
      <c r="E38" s="18">
        <f>D38*F38*10</f>
        <v>11200</v>
      </c>
      <c r="F38" s="19">
        <f>'[1]1-3'!BL41</f>
        <v>400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" customHeight="1">
      <c r="A39" s="54" t="s">
        <v>82</v>
      </c>
      <c r="B39" s="16">
        <f>IF('[1]1'!GN38&lt;&gt;0,'[1]1'!GN38,"-")</f>
        <v>6</v>
      </c>
      <c r="C39" s="16">
        <f>IF('[1]1'!GO38&lt;&gt;0,'[1]1'!GO38,"-")</f>
        <v>100</v>
      </c>
      <c r="D39" s="16">
        <f>IF('[1]1'!GP38&lt;&gt;0,'[1]1'!GP38,"-")</f>
        <v>0.6</v>
      </c>
      <c r="E39" s="18">
        <f>D39*F39*10</f>
        <v>1800</v>
      </c>
      <c r="F39" s="19">
        <f>'[1]1-3'!BP41</f>
        <v>300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" customHeight="1">
      <c r="A40" s="54" t="s">
        <v>35</v>
      </c>
      <c r="B40" s="16" t="str">
        <f>IF('[1]1'!GR38&lt;&gt;0,'[1]1'!GR38,"-")</f>
        <v>-</v>
      </c>
      <c r="C40" s="16" t="str">
        <f>IF('[1]1'!GS38&lt;&gt;0,'[1]1'!GS38,"-")</f>
        <v>-</v>
      </c>
      <c r="D40" s="16" t="str">
        <f>IF('[1]1'!GT38&lt;&gt;0,'[1]1'!GT38,"-")</f>
        <v>-</v>
      </c>
      <c r="E40" s="16" t="s">
        <v>75</v>
      </c>
      <c r="F40" s="19">
        <f>'[1]1-3'!BR41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" customHeight="1">
      <c r="A41" s="35" t="s">
        <v>36</v>
      </c>
      <c r="B41" s="26">
        <f>SUM(B38:B40)</f>
        <v>76</v>
      </c>
      <c r="C41" s="27"/>
      <c r="D41" s="28"/>
      <c r="E41" s="26">
        <f>SUM(E38:E40)</f>
        <v>13000</v>
      </c>
      <c r="F41" s="3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" customHeight="1">
      <c r="A42" s="12" t="s">
        <v>37</v>
      </c>
      <c r="B42" s="36"/>
      <c r="C42" s="36"/>
      <c r="D42" s="36"/>
      <c r="E42" s="36"/>
      <c r="F42" s="3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" customHeight="1">
      <c r="A43" s="15" t="s">
        <v>77</v>
      </c>
      <c r="B43" s="16">
        <f>IF('[1]1'!CO38&lt;&gt;0,'[1]1'!CO38,"-")</f>
        <v>1247</v>
      </c>
      <c r="C43" s="16">
        <f>IF('[1]1'!CP38&lt;&gt;0,'[1]1'!CP38,"-")</f>
        <v>319.8075380914194</v>
      </c>
      <c r="D43" s="16">
        <f>IF('[1]1'!CQ38&lt;&gt;0,'[1]1'!CQ38,"-")</f>
        <v>398.8</v>
      </c>
      <c r="E43" s="18">
        <f>D43*F43*10</f>
        <v>518440</v>
      </c>
      <c r="F43" s="19">
        <f>'[1]1-3'!AJ41</f>
        <v>130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6" ht="12" customHeight="1">
      <c r="A44" s="15" t="s">
        <v>38</v>
      </c>
      <c r="B44" s="16" t="str">
        <f>IF('[1]1'!EF38&lt;&gt;0,'[1]1'!EF38,"-")</f>
        <v>-</v>
      </c>
      <c r="C44" s="16" t="str">
        <f>IF('[1]1'!EG38&lt;&gt;0,'[1]1'!EG38,"-")</f>
        <v>-</v>
      </c>
      <c r="D44" s="16" t="s">
        <v>75</v>
      </c>
      <c r="E44" s="16" t="s">
        <v>75</v>
      </c>
      <c r="F44" s="19">
        <f>'[1]1-3'!BD41</f>
        <v>0</v>
      </c>
    </row>
    <row r="45" spans="1:6" ht="12" customHeight="1">
      <c r="A45" s="15" t="s">
        <v>70</v>
      </c>
      <c r="B45" s="16">
        <f>IF('[1]1'!EH38&lt;&gt;0,'[1]1'!EH38,"0")</f>
        <v>500</v>
      </c>
      <c r="C45" s="16">
        <f>IF('[1]1'!EK39&lt;&gt;0,'[1]1'!EK39,"-")</f>
        <v>800</v>
      </c>
      <c r="D45" s="16">
        <f>IF('[1]1'!EN38&lt;&gt;0,'[1]1'!EN38,"0")</f>
        <v>400</v>
      </c>
      <c r="E45" s="18">
        <f>D45*F45*10</f>
        <v>140000</v>
      </c>
      <c r="F45" s="19">
        <f>'[1]1-3'!BB41</f>
        <v>35</v>
      </c>
    </row>
    <row r="46" spans="1:6" ht="12" customHeight="1">
      <c r="A46" s="15" t="s">
        <v>71</v>
      </c>
      <c r="B46" s="16" t="str">
        <f>IF('[1]1'!M76&lt;&gt;0,'[1]1'!M76,"-")</f>
        <v>-</v>
      </c>
      <c r="C46" s="16" t="str">
        <f>IF('[1]1'!N76&lt;&gt;0,'[1]1'!N76,"-")</f>
        <v>-</v>
      </c>
      <c r="D46" s="16" t="str">
        <f>IF('[1]1'!O76&lt;&gt;0,'[1]1'!O76,"-")</f>
        <v>-</v>
      </c>
      <c r="E46" s="16" t="s">
        <v>75</v>
      </c>
      <c r="F46" s="19">
        <f>'[1]1-3'!AZ41</f>
        <v>0</v>
      </c>
    </row>
    <row r="47" spans="1:6" ht="12" customHeight="1">
      <c r="A47" s="15" t="s">
        <v>39</v>
      </c>
      <c r="B47" s="16" t="str">
        <f>IF('[1]1'!DU38&lt;&gt;0,'[1]1'!DU38,"-")</f>
        <v>-</v>
      </c>
      <c r="C47" s="16" t="str">
        <f>IF('[1]1'!DX38&lt;&gt;0,'[1]1'!DX38,"-")</f>
        <v>-</v>
      </c>
      <c r="D47" s="16" t="str">
        <f>IF('[1]1'!EA38&lt;&gt;0,'[1]1'!EA38,"-")</f>
        <v>-</v>
      </c>
      <c r="E47" s="16" t="s">
        <v>75</v>
      </c>
      <c r="F47" s="19">
        <f>'[1]1-3'!AT41</f>
        <v>0</v>
      </c>
    </row>
    <row r="48" spans="1:6" ht="12" customHeight="1">
      <c r="A48" s="15" t="s">
        <v>40</v>
      </c>
      <c r="B48" s="16" t="str">
        <f>IF('[1]1'!K78&lt;&gt;0,'[1]1'!K78,"-")</f>
        <v>-</v>
      </c>
      <c r="C48" s="16" t="str">
        <f>IF('[1]1'!L78&lt;&gt;0,'[1]1'!L78,"-")</f>
        <v>-</v>
      </c>
      <c r="D48" s="17" t="str">
        <f>IF('[1]1'!M78&lt;&gt;0,'[1]1'!M78,"-")</f>
        <v>-</v>
      </c>
      <c r="E48" s="16" t="s">
        <v>75</v>
      </c>
      <c r="F48" s="19">
        <f>'[1]1-3'!AX41</f>
        <v>0</v>
      </c>
    </row>
    <row r="49" spans="1:6" ht="12" customHeight="1">
      <c r="A49" s="15" t="s">
        <v>41</v>
      </c>
      <c r="B49" s="16">
        <f>IF('[1]1'!DV38&lt;&gt;0,'[1]1'!DV38,"-")</f>
        <v>76228</v>
      </c>
      <c r="C49" s="16">
        <f>IF('[1]1'!DY38&lt;&gt;0,'[1]1'!DY38,"-")</f>
        <v>1642.9586241276172</v>
      </c>
      <c r="D49" s="16">
        <f>IF('[1]1'!EB38&lt;&gt;0,'[1]1'!EB38,"-")</f>
        <v>125239.45</v>
      </c>
      <c r="E49" s="18">
        <f>D49*F49*10</f>
        <v>31309862.5</v>
      </c>
      <c r="F49" s="19">
        <f>'[1]1-3'!AV41</f>
        <v>25</v>
      </c>
    </row>
    <row r="50" spans="1:6" ht="12" customHeight="1">
      <c r="A50" s="15" t="s">
        <v>83</v>
      </c>
      <c r="B50" s="16">
        <f>IF('[1]1'!AE38&lt;&gt;0,'[1]1'!AE38,"-")</f>
        <v>580</v>
      </c>
      <c r="C50" s="16">
        <f>IF('[1]1'!AF38&lt;&gt;0,'[1]1'!AF38,"-")</f>
        <v>1433.1896551724137</v>
      </c>
      <c r="D50" s="16">
        <f>IF('[1]1'!AG38&lt;&gt;0,'[1]1'!AG38,"-")</f>
        <v>831.25</v>
      </c>
      <c r="E50" s="18">
        <f>D50*F50*10</f>
        <v>1039062.5</v>
      </c>
      <c r="F50" s="19">
        <f>'[1]1-3'!P41</f>
        <v>125</v>
      </c>
    </row>
    <row r="51" spans="1:6" ht="12" customHeight="1">
      <c r="A51" s="15" t="s">
        <v>72</v>
      </c>
      <c r="B51" s="16">
        <f>IF('[1]1-1'!C38&lt;&gt;0,'[1]1-1'!C38,"0")</f>
        <v>468</v>
      </c>
      <c r="C51" s="16">
        <f>IF('[1]1-1'!D39&lt;&gt;0,'[1]1-1'!D39,"-")</f>
        <v>3320.5128205128203</v>
      </c>
      <c r="D51" s="16">
        <f>IF('[1]1-1'!E38&lt;&gt;0,'[1]1-1'!E38,"0")</f>
        <v>1554</v>
      </c>
      <c r="E51" s="18">
        <f>D51*F51*10</f>
        <v>543900</v>
      </c>
      <c r="F51" s="19">
        <f>'[1]1-3'!CH41</f>
        <v>35</v>
      </c>
    </row>
    <row r="52" spans="1:6" ht="12" customHeight="1">
      <c r="A52" s="15" t="s">
        <v>73</v>
      </c>
      <c r="B52" s="16">
        <f>IF('[1]1-1'!U38&lt;&gt;0,'[1]1-1'!U38,"0")</f>
        <v>50</v>
      </c>
      <c r="C52" s="16">
        <f>IF('[1]1-1'!X38&lt;&gt;0,'[1]1-1'!X38,"-")</f>
        <v>1000</v>
      </c>
      <c r="D52" s="16">
        <f>IF('[1]1-1'!AA38&lt;&gt;0,'[1]1-1'!AA38,"0")</f>
        <v>50</v>
      </c>
      <c r="E52" s="18">
        <f>D52*F52*10</f>
        <v>12000</v>
      </c>
      <c r="F52" s="19">
        <f>'[1]1-3'!CN41</f>
        <v>24</v>
      </c>
    </row>
    <row r="53" spans="1:6" ht="12" customHeight="1">
      <c r="A53" s="15" t="s">
        <v>42</v>
      </c>
      <c r="B53" s="16" t="str">
        <f>IF('[1]1'!K82&lt;&gt;0,'[1]1'!K82,"-")</f>
        <v>-</v>
      </c>
      <c r="C53" s="16" t="str">
        <f>IF('[1]1'!L82&lt;&gt;0,'[1]1'!L82,"-")</f>
        <v>-</v>
      </c>
      <c r="D53" s="17" t="str">
        <f>IF('[1]1'!M82&lt;&gt;0,'[1]1'!M82,"-")</f>
        <v>-</v>
      </c>
      <c r="E53" s="16" t="s">
        <v>75</v>
      </c>
      <c r="F53" s="19">
        <v>42</v>
      </c>
    </row>
    <row r="54" spans="1:6" ht="12" customHeight="1">
      <c r="A54" s="15" t="s">
        <v>43</v>
      </c>
      <c r="B54" s="18">
        <f>IF(('[1]1'!AP38+'[1]1'!AQ38)&lt;&gt;0,('[1]1'!AP38+'[1]1'!AQ38),"-")</f>
        <v>5565</v>
      </c>
      <c r="C54" s="16">
        <f>IF((('[1]1'!BB38+'[1]1'!BC38)*1000/('[1]1'!AP38+'[1]1'!AQ38))&lt;&gt;0,(('[1]1'!BB38+'[1]1'!BC38)*1000/('[1]1'!AP38+'[1]1'!AQ38)),"-")</f>
        <v>2960.467205750225</v>
      </c>
      <c r="D54" s="18">
        <f>IF(('[1]1'!BB38+'[1]1'!BC38)&lt;&gt;0,('[1]1'!BB38+'[1]1'!BC38),"-")</f>
        <v>16475</v>
      </c>
      <c r="E54" s="18">
        <f>D54*F54*10</f>
        <v>4942500</v>
      </c>
      <c r="F54" s="19">
        <f>'[1]1-3'!T41</f>
        <v>30</v>
      </c>
    </row>
    <row r="55" spans="1:6" ht="12" customHeight="1">
      <c r="A55" s="15" t="s">
        <v>44</v>
      </c>
      <c r="B55" s="16">
        <f>IF(('[1]1'!AR38+'[1]1'!AS38)&lt;&gt;0,('[1]1'!AR38+'[1]1'!AS38),"-")</f>
        <v>471922</v>
      </c>
      <c r="C55" s="16">
        <f>IF((('[1]1'!BD38+'[1]1'!BE38)*1000/('[1]1'!AR38+'[1]1'!AS38))&lt;&gt;0,(('[1]1'!BD38+'[1]1'!BE38)*1000/('[1]1'!AR38+'[1]1'!AS38)),"-")</f>
        <v>5640.08596759634</v>
      </c>
      <c r="D55" s="16">
        <f>IF(('[1]1'!BD38+'[1]1'!BE38)&lt;&gt;0,('[1]1'!BD38+'[1]1'!BE38),"-")</f>
        <v>2661680.65</v>
      </c>
      <c r="E55" s="18">
        <f>D55*F55*10</f>
        <v>718653775.5</v>
      </c>
      <c r="F55" s="19">
        <f>'[1]1-3'!V41</f>
        <v>27</v>
      </c>
    </row>
    <row r="56" spans="1:6" ht="12" customHeight="1">
      <c r="A56" s="15" t="s">
        <v>45</v>
      </c>
      <c r="B56" s="16" t="str">
        <f>IF('[1]1'!K85&lt;&gt;0,'[1]1'!K85,"-")</f>
        <v>-</v>
      </c>
      <c r="C56" s="16" t="str">
        <f>IF('[1]1'!L85&lt;&gt;0,'[1]1'!L85,"-")</f>
        <v>-</v>
      </c>
      <c r="D56" s="17" t="str">
        <f>IF('[1]1'!M85&lt;&gt;0,'[1]1'!M85,"-")</f>
        <v>-</v>
      </c>
      <c r="E56" s="16" t="s">
        <v>75</v>
      </c>
      <c r="F56" s="19">
        <f>'[1]1-3'!Z41</f>
        <v>0</v>
      </c>
    </row>
    <row r="57" spans="1:6" ht="12" customHeight="1">
      <c r="A57" s="15" t="s">
        <v>74</v>
      </c>
      <c r="B57" s="16">
        <f>IF('[1]1'!BW38&lt;&gt;0,'[1]1'!BW38,"-")</f>
        <v>1020</v>
      </c>
      <c r="C57" s="16">
        <f>IF('[1]1'!BY38&lt;&gt;0,'[1]1'!BY38,"-")</f>
        <v>4705.882352941177</v>
      </c>
      <c r="D57" s="16">
        <f>IF('[1]1'!CA38&lt;&gt;0,'[1]1'!CA38,"-")</f>
        <v>4800</v>
      </c>
      <c r="E57" s="18">
        <f aca="true" t="shared" si="2" ref="E57:E64">D57*F57*10</f>
        <v>3840000</v>
      </c>
      <c r="F57" s="19">
        <f>'[1]1-3'!AB41</f>
        <v>80</v>
      </c>
    </row>
    <row r="58" spans="1:6" ht="12" customHeight="1">
      <c r="A58" s="15" t="s">
        <v>46</v>
      </c>
      <c r="B58" s="16">
        <f>IF('[1]1'!CD38&lt;&gt;0,'[1]1'!CD38,"-")</f>
        <v>1528</v>
      </c>
      <c r="C58" s="17">
        <f>IF('[1]1'!CF38&lt;&gt;0,'[1]1'!CF38,"-")</f>
        <v>465.5759162303665</v>
      </c>
      <c r="D58" s="16">
        <f>IF('[1]1'!CH38&lt;&gt;0,'[1]1'!CH38,"-")</f>
        <v>711.4</v>
      </c>
      <c r="E58" s="18">
        <f t="shared" si="2"/>
        <v>640260</v>
      </c>
      <c r="F58" s="19">
        <f>'[1]1-3'!AD41</f>
        <v>90</v>
      </c>
    </row>
    <row r="59" spans="1:6" ht="12" customHeight="1">
      <c r="A59" s="15" t="s">
        <v>47</v>
      </c>
      <c r="B59" s="16">
        <f>IF('[1]1'!CE38&lt;&gt;0,'[1]1'!CE38,"-")</f>
        <v>6300</v>
      </c>
      <c r="C59" s="16">
        <f>IF('[1]1'!CG38&lt;&gt;0,'[1]1'!CG38,"-")</f>
        <v>1075</v>
      </c>
      <c r="D59" s="16">
        <f>IF('[1]1'!CI38&lt;&gt;0,'[1]1'!CI38,"-")</f>
        <v>6772.5</v>
      </c>
      <c r="E59" s="18">
        <f t="shared" si="2"/>
        <v>2709000</v>
      </c>
      <c r="F59" s="19">
        <f>'[1]1-3'!AF41</f>
        <v>40</v>
      </c>
    </row>
    <row r="60" spans="1:6" ht="12" customHeight="1">
      <c r="A60" s="15" t="s">
        <v>48</v>
      </c>
      <c r="B60" s="16" t="str">
        <f>IF('[1]1-1'!AD38&lt;&gt;0,'[1]1-1'!AD38,"-")</f>
        <v>-</v>
      </c>
      <c r="C60" s="16" t="str">
        <f>IF('[1]1-1'!AG38&lt;&gt;0,'[1]1-1'!AG38,"-")</f>
        <v>-</v>
      </c>
      <c r="D60" s="16" t="str">
        <f>IF('[1]1-1'!AM38&lt;&gt;0,'[1]1-1'!AM38,"-")</f>
        <v>-</v>
      </c>
      <c r="E60" s="16" t="str">
        <f>IF('[1]1-1'!AN38&lt;&gt;0,'[1]1-1'!AN38,"-")</f>
        <v>-</v>
      </c>
      <c r="F60" s="19">
        <f>'[1]1-3'!CP41</f>
        <v>0</v>
      </c>
    </row>
    <row r="61" spans="1:6" ht="12" customHeight="1">
      <c r="A61" s="15" t="s">
        <v>49</v>
      </c>
      <c r="B61" s="16">
        <f>IF(('[1]1-1'!AS38+'[1]1-1'!AR38)&lt;&gt;0,('[1]1-1'!AS38+'[1]1-1'!AR38),"-")</f>
        <v>31600</v>
      </c>
      <c r="C61" s="16">
        <f>IF((('[1]1-1'!AV38+'[1]1-1'!AW38)*1000/('[1]1-1'!AR38+'[1]1-1'!AS38))&lt;&gt;0,(('[1]1-1'!AV38+'[1]1-1'!AW38)*1000/('[1]1-1'!AR38+'[1]1-1'!AS38)),"-")</f>
        <v>6520.569620253164</v>
      </c>
      <c r="D61" s="16">
        <f>IF(('[1]1-1'!AW38+'[1]1-1'!AV38)&lt;&gt;0,('[1]1-1'!AW38+'[1]1-1'!AV38),"-")</f>
        <v>206050</v>
      </c>
      <c r="E61" s="18">
        <f t="shared" si="2"/>
        <v>47391500</v>
      </c>
      <c r="F61" s="19">
        <f>'[1]1-3'!CV41</f>
        <v>23</v>
      </c>
    </row>
    <row r="62" spans="1:6" ht="12" customHeight="1">
      <c r="A62" s="15" t="s">
        <v>50</v>
      </c>
      <c r="B62" s="16" t="str">
        <f>IF('[1]1'!K91&lt;&gt;0,'[1]1'!K91,"-")</f>
        <v>-</v>
      </c>
      <c r="C62" s="16" t="str">
        <f>IF('[1]1'!L91&lt;&gt;0,'[1]1'!L91,"-")</f>
        <v>-</v>
      </c>
      <c r="D62" s="17" t="str">
        <f>IF('[1]1'!M91&lt;&gt;0,'[1]1'!M91,"-")</f>
        <v>-</v>
      </c>
      <c r="E62" s="16" t="s">
        <v>75</v>
      </c>
      <c r="F62" s="19">
        <f>'[1]1-3'!CL41</f>
        <v>0</v>
      </c>
    </row>
    <row r="63" spans="1:6" ht="12" customHeight="1">
      <c r="A63" s="15" t="s">
        <v>51</v>
      </c>
      <c r="B63" s="18">
        <f>IF('[1]1-1'!I38&lt;&gt;0,'[1]1-1'!I38,"-")</f>
        <v>52624</v>
      </c>
      <c r="C63" s="16">
        <f>IF('[1]1-1'!L38&lt;&gt;0,'[1]1-1'!L38,"-")</f>
        <v>4568.995895408939</v>
      </c>
      <c r="D63" s="16">
        <f>IF('[1]1-1'!O38&lt;&gt;0,'[1]1-1'!O38,"-")</f>
        <v>240438.84</v>
      </c>
      <c r="E63" s="18">
        <f t="shared" si="2"/>
        <v>60109710</v>
      </c>
      <c r="F63" s="19">
        <f>'[1]1-3'!CJ41</f>
        <v>25</v>
      </c>
    </row>
    <row r="64" spans="1:6" ht="12" customHeight="1">
      <c r="A64" s="15" t="s">
        <v>52</v>
      </c>
      <c r="B64" s="16">
        <f>IF('[1]1'!Y38&lt;&gt;0,'[1]1'!Y38,"-")</f>
        <v>10642</v>
      </c>
      <c r="C64" s="16">
        <f>IF('[1]1'!AA38&lt;&gt;0,'[1]1'!AA38,"-")</f>
        <v>866.1576771283593</v>
      </c>
      <c r="D64" s="16">
        <f>IF('[1]1'!AC38&lt;&gt;0,'[1]1'!AC38,"-")</f>
        <v>9217.65</v>
      </c>
      <c r="E64" s="18">
        <f t="shared" si="2"/>
        <v>2765295</v>
      </c>
      <c r="F64" s="19">
        <f>'[1]1-3'!N41</f>
        <v>30</v>
      </c>
    </row>
    <row r="65" spans="1:6" s="8" customFormat="1" ht="12" customHeight="1">
      <c r="A65" s="15" t="s">
        <v>78</v>
      </c>
      <c r="B65" s="16">
        <f>IF('[1]1-1'!AY38&lt;&gt;0,'[1]1-1'!AY38,"-")</f>
        <v>12950</v>
      </c>
      <c r="C65" s="16">
        <f>IF('[1]1-1'!AZ38&lt;&gt;0,'[1]1-1'!AZ38,"-")</f>
        <v>7384.169884169884</v>
      </c>
      <c r="D65" s="16">
        <f>IF('[1]1-1'!BA38&lt;&gt;0,'[1]1-1'!BA38,"-")</f>
        <v>95625</v>
      </c>
      <c r="E65" s="18">
        <f>D65*F65*10</f>
        <v>23906250</v>
      </c>
      <c r="F65" s="19">
        <f>'[1]1-3'!CX41</f>
        <v>25</v>
      </c>
    </row>
    <row r="66" spans="1:6" ht="12" customHeight="1">
      <c r="A66" s="34" t="s">
        <v>53</v>
      </c>
      <c r="B66" s="26">
        <f>SUM(B43:B65)</f>
        <v>673224</v>
      </c>
      <c r="C66" s="27"/>
      <c r="D66" s="28" t="s">
        <v>16</v>
      </c>
      <c r="E66" s="26">
        <f>SUM(E43:E65)</f>
        <v>898521555.5</v>
      </c>
      <c r="F66" s="38"/>
    </row>
    <row r="67" spans="1:6" ht="12" customHeight="1">
      <c r="A67" s="39" t="s">
        <v>54</v>
      </c>
      <c r="B67" s="26">
        <f>B66+B41+B36+B30+B23+B15</f>
        <v>1755490</v>
      </c>
      <c r="C67" s="56" t="s">
        <v>55</v>
      </c>
      <c r="D67" s="57"/>
      <c r="E67" s="40">
        <f>E66+E41+E36+E30+E23+E15</f>
        <v>2049279184</v>
      </c>
      <c r="F67" s="41"/>
    </row>
    <row r="68" spans="1:6" ht="12" customHeight="1">
      <c r="A68" s="39" t="s">
        <v>56</v>
      </c>
      <c r="B68" s="42">
        <f>'[1]1-2'!AT35</f>
        <v>1417071</v>
      </c>
      <c r="C68" s="43"/>
      <c r="D68" s="44"/>
      <c r="E68" s="44"/>
      <c r="F68" s="45"/>
    </row>
    <row r="69" spans="1:6" ht="12" customHeight="1" thickBot="1">
      <c r="A69" s="46" t="s">
        <v>57</v>
      </c>
      <c r="B69" s="47">
        <f>B67-B68</f>
        <v>338419</v>
      </c>
      <c r="C69" s="48"/>
      <c r="D69" s="49"/>
      <c r="E69" s="49"/>
      <c r="F69" s="50"/>
    </row>
    <row r="70" spans="1:6" ht="14.25" customHeight="1" thickBot="1">
      <c r="A70" s="51"/>
      <c r="B70" s="52"/>
      <c r="C70" s="52"/>
      <c r="D70" s="52"/>
      <c r="E70" s="52"/>
      <c r="F70" s="52"/>
    </row>
    <row r="71" spans="1:6" ht="14.25" customHeight="1">
      <c r="A71" s="58" t="s">
        <v>58</v>
      </c>
      <c r="B71" s="59"/>
      <c r="C71" s="59"/>
      <c r="D71" s="59"/>
      <c r="E71" s="59"/>
      <c r="F71" s="60"/>
    </row>
    <row r="72" spans="1:6" ht="14.25" customHeight="1">
      <c r="A72" s="69" t="s">
        <v>59</v>
      </c>
      <c r="B72" s="70"/>
      <c r="C72" s="70" t="s">
        <v>60</v>
      </c>
      <c r="D72" s="70"/>
      <c r="E72" s="70" t="s">
        <v>61</v>
      </c>
      <c r="F72" s="71"/>
    </row>
    <row r="73" spans="1:6" ht="14.25" customHeight="1">
      <c r="A73" s="61" t="s">
        <v>62</v>
      </c>
      <c r="B73" s="62"/>
      <c r="C73" s="63">
        <f>100*B15/B67</f>
        <v>36.32991358538072</v>
      </c>
      <c r="D73" s="63"/>
      <c r="E73" s="63">
        <f>100*E15/E67</f>
        <v>18.844338463743455</v>
      </c>
      <c r="F73" s="64"/>
    </row>
    <row r="74" spans="1:6" ht="14.25" customHeight="1">
      <c r="A74" s="61" t="s">
        <v>63</v>
      </c>
      <c r="B74" s="62"/>
      <c r="C74" s="63">
        <f>100*B23/B67</f>
        <v>18.411668536989673</v>
      </c>
      <c r="D74" s="63"/>
      <c r="E74" s="63">
        <f>100*E23/E67</f>
        <v>23.618888864876112</v>
      </c>
      <c r="F74" s="64"/>
    </row>
    <row r="75" spans="1:6" ht="14.25" customHeight="1">
      <c r="A75" s="61" t="s">
        <v>64</v>
      </c>
      <c r="B75" s="62"/>
      <c r="C75" s="63">
        <f>100*B30/B67</f>
        <v>0.38376749511532393</v>
      </c>
      <c r="D75" s="63"/>
      <c r="E75" s="63">
        <f>100*E30/E67</f>
        <v>0.3977869420450815</v>
      </c>
      <c r="F75" s="64"/>
    </row>
    <row r="76" spans="1:6" ht="14.25" customHeight="1">
      <c r="A76" s="61" t="s">
        <v>65</v>
      </c>
      <c r="B76" s="62"/>
      <c r="C76" s="63">
        <f>100*B36/B67</f>
        <v>6.520686531965434</v>
      </c>
      <c r="D76" s="63"/>
      <c r="E76" s="63">
        <f>100*E36/E67</f>
        <v>13.292614648448993</v>
      </c>
      <c r="F76" s="64"/>
    </row>
    <row r="77" spans="1:6" ht="15.75">
      <c r="A77" s="61" t="s">
        <v>66</v>
      </c>
      <c r="B77" s="62"/>
      <c r="C77" s="63">
        <f>100*B41/B67</f>
        <v>0.004329275586873181</v>
      </c>
      <c r="D77" s="63"/>
      <c r="E77" s="63">
        <f>100*E41/E67</f>
        <v>0.0006343693968835043</v>
      </c>
      <c r="F77" s="64"/>
    </row>
    <row r="78" spans="1:6" ht="15.75">
      <c r="A78" s="61" t="s">
        <v>67</v>
      </c>
      <c r="B78" s="62"/>
      <c r="C78" s="63">
        <f>100*B66/B67</f>
        <v>38.349634574961975</v>
      </c>
      <c r="D78" s="63"/>
      <c r="E78" s="63">
        <f>100*E66/E67</f>
        <v>43.84573671148948</v>
      </c>
      <c r="F78" s="64"/>
    </row>
    <row r="79" spans="1:6" ht="16.5" thickBot="1">
      <c r="A79" s="65" t="s">
        <v>68</v>
      </c>
      <c r="B79" s="66"/>
      <c r="C79" s="67">
        <f>SUM(C73:C78)</f>
        <v>100</v>
      </c>
      <c r="D79" s="67"/>
      <c r="E79" s="67">
        <f>SUM(E73:E78)</f>
        <v>100</v>
      </c>
      <c r="F79" s="68"/>
    </row>
  </sheetData>
  <sheetProtection password="CC12" sheet="1"/>
  <mergeCells count="33">
    <mergeCell ref="A74:B74"/>
    <mergeCell ref="C74:D74"/>
    <mergeCell ref="E74:F74"/>
    <mergeCell ref="A75:B75"/>
    <mergeCell ref="C75:D75"/>
    <mergeCell ref="E75:F75"/>
    <mergeCell ref="A1:F1"/>
    <mergeCell ref="A3:A4"/>
    <mergeCell ref="B3:B4"/>
    <mergeCell ref="C3:C4"/>
    <mergeCell ref="D3:D4"/>
    <mergeCell ref="E3:E4"/>
    <mergeCell ref="F3:F4"/>
    <mergeCell ref="E73:F73"/>
    <mergeCell ref="A77:B77"/>
    <mergeCell ref="C77:D77"/>
    <mergeCell ref="E77:F77"/>
    <mergeCell ref="A72:B72"/>
    <mergeCell ref="C72:D72"/>
    <mergeCell ref="E72:F72"/>
    <mergeCell ref="A76:B76"/>
    <mergeCell ref="C76:D76"/>
    <mergeCell ref="E76:F76"/>
    <mergeCell ref="C67:D67"/>
    <mergeCell ref="A71:F71"/>
    <mergeCell ref="A78:B78"/>
    <mergeCell ref="C78:D78"/>
    <mergeCell ref="E78:F78"/>
    <mergeCell ref="A79:B79"/>
    <mergeCell ref="C79:D79"/>
    <mergeCell ref="E79:F79"/>
    <mergeCell ref="A73:B73"/>
    <mergeCell ref="C73:D7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  <ignoredErrors>
    <ignoredError sqref="E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Recep Murat EKİM</cp:lastModifiedBy>
  <cp:lastPrinted>2017-01-26T12:22:03Z</cp:lastPrinted>
  <dcterms:created xsi:type="dcterms:W3CDTF">1999-05-26T11:21:22Z</dcterms:created>
  <dcterms:modified xsi:type="dcterms:W3CDTF">2018-01-30T11:40:17Z</dcterms:modified>
  <cp:category/>
  <cp:version/>
  <cp:contentType/>
  <cp:contentStatus/>
</cp:coreProperties>
</file>